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puts" sheetId="1" state="visible" r:id="rId3"/>
    <sheet name="Assessment" sheetId="2" state="visible" r:id="rId4"/>
    <sheet name="Scorecard" sheetId="3" state="visible" r:id="rId5"/>
    <sheet name="Benchmark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<sst xmlns="http://schemas.openxmlformats.org/spreadsheetml/2006/main" count="131" uniqueCount="120">
  <si>
    <t xml:space="preserve">INVESTOR READINESS ASSESSMENT</t>
  </si>
  <si>
    <t xml:space="preserve">menadd.com · Built from: How a B2B Startup Survives Long Enough to Raise a Real Round</t>
  </si>
  <si>
    <t xml:space="preserve">How to use: fill only the yellow cells (trailing 12 months unless stated); 13 numbers and a business type. Designed for B2B companies with recurring or repeatable revenue. The Assessment sheet updates itself. Blue text = your inputs. Black = formulas, do not edit.</t>
  </si>
  <si>
    <t xml:space="preserve">1 · BUSINESS PROFILE</t>
  </si>
  <si>
    <t xml:space="preserve">Business type</t>
  </si>
  <si>
    <t xml:space="preserve">SaaS</t>
  </si>
  <si>
    <t xml:space="preserve">Drives benchmark thresholds. Pick: SaaS / Services / Hardware / Hardware+Software.</t>
  </si>
  <si>
    <t xml:space="preserve">2 · P&amp;L, TRAILING 12 MONTHS</t>
  </si>
  <si>
    <t xml:space="preserve">Revenue</t>
  </si>
  <si>
    <t xml:space="preserve">Total recognized revenue, last 12 months. Must be above zero for the assessment to run.</t>
  </si>
  <si>
    <t xml:space="preserve">COGS (cost of serving customers)</t>
  </si>
  <si>
    <t xml:space="preserve">Hosting, support, implementation, components, manufacturing, logistics, warranty. NOT sales or admin.</t>
  </si>
  <si>
    <t xml:space="preserve">Sales &amp; Marketing (S&amp;M)</t>
  </si>
  <si>
    <t xml:space="preserve">Sales team, marketing, outbound, paid acquisition, commissions.</t>
  </si>
  <si>
    <t xml:space="preserve">General &amp; Administrative (G&amp;A)</t>
  </si>
  <si>
    <t xml:space="preserve">Finance, legal, HR, admin, office.</t>
  </si>
  <si>
    <t xml:space="preserve">R&amp;D (product &amp; engineering)</t>
  </si>
  <si>
    <t xml:space="preserve">Client-specific implementation belongs in COGS, not here.</t>
  </si>
  <si>
    <t xml:space="preserve">3 · CASH AND GROWTH, SAME 12 MONTHS</t>
  </si>
  <si>
    <t xml:space="preserve">Net burn</t>
  </si>
  <si>
    <t xml:space="preserve">Cash out minus cash in. Positive number; 0 if cash-flow positive.</t>
  </si>
  <si>
    <t xml:space="preserve">Net new recurring / repeatable revenue (ARR)</t>
  </si>
  <si>
    <t xml:space="preserve">Increase in annualized recurring (or demonstrably repeatable) revenue over the period. If your revenue is one-off projects only, this tool will misread you: talk to us instead.</t>
  </si>
  <si>
    <t xml:space="preserve">New customers acquired</t>
  </si>
  <si>
    <t xml:space="preserve">Used only for the CAC context figure; does not drive the assessment.</t>
  </si>
  <si>
    <t xml:space="preserve">Cash balance today</t>
  </si>
  <si>
    <t xml:space="preserve">All bank accounts combined.</t>
  </si>
  <si>
    <t xml:space="preserve">4 · WORKING CAPITAL, TODAY</t>
  </si>
  <si>
    <t xml:space="preserve">Accounts receivable (AR)</t>
  </si>
  <si>
    <t xml:space="preserve">Invoiced but not yet paid.</t>
  </si>
  <si>
    <t xml:space="preserve">5 · PRIOR YEAR (FOR OPERATING LEVERAGE TREND)</t>
  </si>
  <si>
    <t xml:space="preserve">Revenue, prior 12 months</t>
  </si>
  <si>
    <t xml:space="preserve">Leave 0 if younger than 24 months; the trend rows will show n/a.</t>
  </si>
  <si>
    <t xml:space="preserve">S&amp;M, prior 12 months</t>
  </si>
  <si>
    <t xml:space="preserve">G&amp;A, prior 12 months</t>
  </si>
  <si>
    <t xml:space="preserve">helpers:</t>
  </si>
  <si>
    <t xml:space="preserve">Baseline diagnostic: 13 numbers and a business type. Fill the Inputs sheet; this page updates itself.</t>
  </si>
  <si>
    <t xml:space="preserve">CAPITAL READINESS</t>
  </si>
  <si>
    <t xml:space="preserve">WHAT INVESTORS WILL ASK</t>
  </si>
  <si>
    <t xml:space="preserve">Investors are likely to focus on:</t>
  </si>
  <si>
    <t xml:space="preserve">NEXT STEP</t>
  </si>
  <si>
    <t xml:space="preserve">This sheet is the baseline; the tool is designed for recurring or repeatable B2B revenue models. A full capital readiness review goes deeper: cap table, governance, structure, and the diligence file itself. gennady@menadd.com · book a call: calendar.app.google/NHdtM4bGDWJgMDi16 · menadd.com</t>
  </si>
  <si>
    <t xml:space="preserve">METRICS BEHIND THE ASSESSMENT</t>
  </si>
  <si>
    <t xml:space="preserve">All cells are formulas. Change inputs on the Inputs sheet only.</t>
  </si>
  <si>
    <t xml:space="preserve">Metric</t>
  </si>
  <si>
    <t xml:space="preserve">Your value</t>
  </si>
  <si>
    <t xml:space="preserve">Threshold</t>
  </si>
  <si>
    <t xml:space="preserve">Status</t>
  </si>
  <si>
    <t xml:space="preserve">How to read it</t>
  </si>
  <si>
    <t xml:space="preserve">Gross margin</t>
  </si>
  <si>
    <t xml:space="preserve">Threshold is the startup minimum for your business type; Series A norm sits 10–20 points higher (Benchmarks sheet). Negative gross margin is an automatic red.</t>
  </si>
  <si>
    <t xml:space="preserve">CAC (context only)</t>
  </si>
  <si>
    <t xml:space="preserve">S&amp;M per new customer. Shown for context; the assessment grades acquisition efficiency through payback below.</t>
  </si>
  <si>
    <t xml:space="preserve">Indicative CAC payback (months)</t>
  </si>
  <si>
    <t xml:space="preserve">Blended payback: S&amp;M over gross profit on net new ARR, in months. Indicative by design; per-cohort payback is the diligence-grade version. Thresholds assume SMB/mid-market B2B; enterprise deals commonly run 18-24 months and are read as acceptable, not as a warning sign. Above 36 months is treated as outside investor norms in most segments.</t>
  </si>
  <si>
    <t xml:space="preserve">Burn multiple</t>
  </si>
  <si>
    <t xml:space="preserve">Net burn per $1 of new ARR. Bands (&lt;1x / 1-2x / 2-3x / &gt;3x) reflect common venture practice, not a formal institutional standard: no published source codifies these exact cutoffs. Above 3x is nonetheless treated as a red flag across investor and CFO commentary.</t>
  </si>
  <si>
    <t xml:space="preserve">S&amp;M % of revenue (now vs prior)</t>
  </si>
  <si>
    <t xml:space="preserve">Should fall as revenue grows. Within ±3pp counts as flat; a worsening share means each new ARR dollar costs as much as the last.</t>
  </si>
  <si>
    <t xml:space="preserve">G&amp;A % of revenue (now vs prior)</t>
  </si>
  <si>
    <t xml:space="preserve">Infrastructure should scale; G&amp;A share should fall as the company grows.</t>
  </si>
  <si>
    <t xml:space="preserve">DSO, approximate (days)</t>
  </si>
  <si>
    <t xml:space="preserve">Approximate: AR over total recognized revenue. Actual DSO differs if revenue is partly prepaid or seasonal. 30-60 days is standard B2B practice, not a concern on its own. Above 60 you are increasingly financing your customers; above 90 is an automatic red.</t>
  </si>
  <si>
    <t xml:space="preserve">Runway (months)</t>
  </si>
  <si>
    <t xml:space="preserve">Based on average trailing-12-month burn; if spend recently jumped, real runway is shorter. Under 6 months is an automatic red: that is a distress sale, not a fundraise.</t>
  </si>
  <si>
    <t xml:space="preserve">Status weights are not equal: some metrics are critical on their own (negative margin, burn multiple above 3x, payback above 36 months, DSO above 90 days, runway under 6 months). 'Buffer needed' and 'Flat' are contextual and do not move the verdict.</t>
  </si>
  <si>
    <t xml:space="preserve">BENCHMARKS (FROM THE ARTICLE)</t>
  </si>
  <si>
    <t xml:space="preserve">Startup minimum</t>
  </si>
  <si>
    <t xml:space="preserve">Series A norm</t>
  </si>
  <si>
    <t xml:space="preserve">SaaS / software</t>
  </si>
  <si>
    <t xml:space="preserve">50%</t>
  </si>
  <si>
    <t xml:space="preserve">65–80%</t>
  </si>
  <si>
    <t xml:space="preserve">Professional services</t>
  </si>
  <si>
    <t xml:space="preserve">40%</t>
  </si>
  <si>
    <t xml:space="preserve">45-55%</t>
  </si>
  <si>
    <t xml:space="preserve">Hardware / deep tech</t>
  </si>
  <si>
    <t xml:space="preserve">35–40%</t>
  </si>
  <si>
    <t xml:space="preserve">45–55%</t>
  </si>
  <si>
    <t xml:space="preserve">Hardware + software layer</t>
  </si>
  <si>
    <t xml:space="preserve">45%</t>
  </si>
  <si>
    <t xml:space="preserve">55–65%</t>
  </si>
  <si>
    <t xml:space="preserve">CAC payback</t>
  </si>
  <si>
    <t xml:space="preserve">SaaS / Services</t>
  </si>
  <si>
    <t xml:space="preserve">Hardware</t>
  </si>
  <si>
    <t xml:space="preserve">Under 12 months</t>
  </si>
  <si>
    <t xml:space="preserve">Excellent</t>
  </si>
  <si>
    <t xml:space="preserve">Exceptional</t>
  </si>
  <si>
    <t xml:space="preserve">12–18 months</t>
  </si>
  <si>
    <t xml:space="preserve">Acceptable</t>
  </si>
  <si>
    <t xml:space="preserve">18–24 months</t>
  </si>
  <si>
    <t xml:space="preserve">Risk zone</t>
  </si>
  <si>
    <t xml:space="preserve">24–36 months</t>
  </si>
  <si>
    <t xml:space="preserve">Problem</t>
  </si>
  <si>
    <t xml:space="preserve">Over 36 months</t>
  </si>
  <si>
    <t xml:space="preserve">Systemic failure</t>
  </si>
  <si>
    <t xml:space="preserve">Assessment</t>
  </si>
  <si>
    <t xml:space="preserve">Below 1x</t>
  </si>
  <si>
    <t xml:space="preserve">Exceptional efficiency</t>
  </si>
  <si>
    <t xml:space="preserve">1x–2x</t>
  </si>
  <si>
    <t xml:space="preserve">Good; Series A possible</t>
  </si>
  <si>
    <t xml:space="preserve">2x–3x</t>
  </si>
  <si>
    <t xml:space="preserve">Acceptable with strong growth</t>
  </si>
  <si>
    <t xml:space="preserve">Above 3x</t>
  </si>
  <si>
    <t xml:space="preserve">Red zone</t>
  </si>
  <si>
    <t xml:space="preserve">DSO</t>
  </si>
  <si>
    <t xml:space="preserve">Situation</t>
  </si>
  <si>
    <t xml:space="preserve">Under 30 days</t>
  </si>
  <si>
    <t xml:space="preserve">Normal</t>
  </si>
  <si>
    <t xml:space="preserve">30–60 days</t>
  </si>
  <si>
    <t xml:space="preserve">Cash buffer needed</t>
  </si>
  <si>
    <t xml:space="preserve">60–90 days</t>
  </si>
  <si>
    <t xml:space="preserve">Actively financing customers</t>
  </si>
  <si>
    <t xml:space="preserve">90+ days</t>
  </si>
  <si>
    <t xml:space="preserve">Critical at high growth</t>
  </si>
  <si>
    <t xml:space="preserve">Source: menadd.com/library/cash/how-a-b2b-startup-survives-to-a-real-round/</t>
  </si>
  <si>
    <t xml:space="preserve">IMPORTANT CAVEATS</t>
  </si>
  <si>
    <t xml:space="preserve">Burn multiple bands are common venture-market convention, not a published institutional standard; no source (Bessemer, a16z, Sequoia, OpenView, KeyBanc, Big Four) codifies these exact cutoffs.</t>
  </si>
  <si>
    <t xml:space="preserve">CAC payback bands assume SMB/mid-market B2B. Enterprise SaaS with longer sales cycles commonly runs 18-24 months and this is normal, not a warning sign, when supported by strong retention.</t>
  </si>
  <si>
    <t xml:space="preserve">Hardware / deep tech gross margin and CAC payback figures are indicative, based on operating practice; no published institutional consensus exists for these sectors.</t>
  </si>
  <si>
    <t xml:space="preserve">SaaS gross margin figures are the most strongly evidenced in this table (SaaS Capital, Lighter Capital, KeyBanc/OpenView surveys).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</si>
</sst>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\$#,##0"/>
    <numFmt numFmtId="166" formatCode="#,##0"/>
    <numFmt numFmtId="167" formatCode="0.0%"/>
    <numFmt numFmtId="168" formatCode="0.0"/>
    <numFmt numFmtId="169" formatCode="0"/>
    <numFmt numFmtId="170" formatCode="0.0\x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7A2E1F"/>
      <name val="Arial"/>
      <family val="0"/>
      <charset val="1"/>
    </font>
    <font>
      <sz val="9"/>
      <color rgb="FF666666"/>
      <name val="Arial"/>
      <family val="0"/>
      <charset val="1"/>
    </font>
    <font>
      <b val="true"/>
      <sz val="11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6"/>
      <name val="Arial"/>
      <family val="0"/>
      <charset val="1"/>
    </font>
    <font>
      <b val="true"/>
      <sz val="1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FEBE4"/>
        <bgColor rgb="FFE5E5E5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8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8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>
          <bgColor rgb="FFD6E8D0"/>
        </patternFill>
      </fill>
    </dxf>
    <dxf>
      <fill>
        <patternFill>
          <bgColor rgb="FFF5E5BB"/>
        </patternFill>
      </fill>
    </dxf>
    <dxf>
      <fill>
        <patternFill>
          <bgColor rgb="FFEFC7BC"/>
        </patternFill>
      </fill>
    </dxf>
    <dxf>
      <fill>
        <patternFill>
          <bgColor rgb="FFE5E5E5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EFEBE4"/>
      <rgbColor rgb="FFCCFFFF"/>
      <rgbColor rgb="FF660066"/>
      <rgbColor rgb="FFFF8080"/>
      <rgbColor rgb="FF0066CC"/>
      <rgbColor rgb="FFE5E5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6E8D0"/>
      <rgbColor rgb="FFF5E5BB"/>
      <rgbColor rgb="FF99CCFF"/>
      <rgbColor rgb="FFFF99CC"/>
      <rgbColor rgb="FFCC99FF"/>
      <rgbColor rgb="FFEFC7BC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7A2E1F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44"/>
    <col collapsed="false" customWidth="true" hidden="false" outlineLevel="0" max="3" min="3" style="1" width="16"/>
    <col collapsed="false" customWidth="true" hidden="false" outlineLevel="0" max="4" min="4" style="1" width="2"/>
    <col collapsed="false" customWidth="true" hidden="false" outlineLevel="0" max="5" min="5" style="1" width="60"/>
  </cols>
  <sheetData>
    <row r="2" customFormat="false" ht="17.25" hidden="false" customHeight="true" outlineLevel="0" collapsed="false">
      <c r="B2" s="2" t="s">
        <v>0</v>
      </c>
    </row>
    <row r="3" customFormat="false" ht="15" hidden="false" customHeight="true" outlineLevel="0" collapsed="false">
      <c r="B3" s="3" t="s">
        <v>1</v>
      </c>
    </row>
    <row r="5" customFormat="false" ht="42" hidden="false" customHeight="true" outlineLevel="0" collapsed="false">
      <c r="B5" s="4" t="s">
        <v>2</v>
      </c>
      <c r="C5" s="4"/>
      <c r="D5" s="4"/>
      <c r="E5" s="4"/>
    </row>
    <row r="7" customFormat="false" ht="15" hidden="false" customHeight="true" outlineLevel="0" collapsed="false">
      <c r="B7" s="5" t="s">
        <v>3</v>
      </c>
    </row>
    <row r="8" customFormat="false" ht="21.75" hidden="false" customHeight="true" outlineLevel="0" collapsed="false">
      <c r="B8" s="6" t="s">
        <v>4</v>
      </c>
      <c r="C8" s="7" t="s">
        <v>5</v>
      </c>
      <c r="E8" s="8" t="s">
        <v>6</v>
      </c>
    </row>
    <row r="10" customFormat="false" ht="15" hidden="false" customHeight="true" outlineLevel="0" collapsed="false">
      <c r="B10" s="5" t="s">
        <v>7</v>
      </c>
    </row>
    <row r="11" customFormat="false" ht="21.75" hidden="false" customHeight="true" outlineLevel="0" collapsed="false">
      <c r="B11" s="6" t="s">
        <v>8</v>
      </c>
      <c r="C11" s="9" t="n">
        <v>2000000</v>
      </c>
      <c r="E11" s="8" t="s">
        <v>9</v>
      </c>
    </row>
    <row r="12" customFormat="false" ht="21.75" hidden="false" customHeight="true" outlineLevel="0" collapsed="false">
      <c r="B12" s="6" t="s">
        <v>10</v>
      </c>
      <c r="C12" s="9" t="n">
        <v>900000</v>
      </c>
      <c r="E12" s="8" t="s">
        <v>11</v>
      </c>
    </row>
    <row r="13" customFormat="false" ht="15" hidden="false" customHeight="true" outlineLevel="0" collapsed="false">
      <c r="B13" s="6" t="s">
        <v>12</v>
      </c>
      <c r="C13" s="9" t="n">
        <v>700000</v>
      </c>
      <c r="E13" s="8" t="s">
        <v>13</v>
      </c>
    </row>
    <row r="14" customFormat="false" ht="15" hidden="false" customHeight="true" outlineLevel="0" collapsed="false">
      <c r="B14" s="6" t="s">
        <v>14</v>
      </c>
      <c r="C14" s="9" t="n">
        <v>450000</v>
      </c>
      <c r="E14" s="8" t="s">
        <v>15</v>
      </c>
    </row>
    <row r="15" customFormat="false" ht="15" hidden="false" customHeight="true" outlineLevel="0" collapsed="false">
      <c r="B15" s="6" t="s">
        <v>16</v>
      </c>
      <c r="C15" s="9" t="n">
        <v>500000</v>
      </c>
      <c r="E15" s="8" t="s">
        <v>17</v>
      </c>
    </row>
    <row r="17" customFormat="false" ht="15" hidden="false" customHeight="true" outlineLevel="0" collapsed="false">
      <c r="B17" s="5" t="s">
        <v>18</v>
      </c>
    </row>
    <row r="18" customFormat="false" ht="15" hidden="false" customHeight="true" outlineLevel="0" collapsed="false">
      <c r="B18" s="6" t="s">
        <v>19</v>
      </c>
      <c r="C18" s="9" t="n">
        <v>1100000</v>
      </c>
      <c r="E18" s="8" t="s">
        <v>20</v>
      </c>
    </row>
    <row r="19" customFormat="false" ht="32.25" hidden="false" customHeight="true" outlineLevel="0" collapsed="false">
      <c r="B19" s="6" t="s">
        <v>21</v>
      </c>
      <c r="C19" s="9" t="n">
        <v>600000</v>
      </c>
      <c r="E19" s="8" t="s">
        <v>22</v>
      </c>
    </row>
    <row r="20" customFormat="false" ht="15" hidden="false" customHeight="true" outlineLevel="0" collapsed="false">
      <c r="B20" s="6" t="s">
        <v>23</v>
      </c>
      <c r="C20" s="10" t="n">
        <v>25</v>
      </c>
      <c r="E20" s="8" t="s">
        <v>24</v>
      </c>
    </row>
    <row r="21" customFormat="false" ht="15" hidden="false" customHeight="true" outlineLevel="0" collapsed="false">
      <c r="B21" s="6" t="s">
        <v>25</v>
      </c>
      <c r="C21" s="9" t="n">
        <v>800000</v>
      </c>
      <c r="E21" s="8" t="s">
        <v>26</v>
      </c>
    </row>
    <row r="23" customFormat="false" ht="15" hidden="false" customHeight="true" outlineLevel="0" collapsed="false">
      <c r="B23" s="5" t="s">
        <v>27</v>
      </c>
    </row>
    <row r="24" customFormat="false" ht="15" hidden="false" customHeight="true" outlineLevel="0" collapsed="false">
      <c r="B24" s="6" t="s">
        <v>28</v>
      </c>
      <c r="C24" s="9" t="n">
        <v>450000</v>
      </c>
      <c r="E24" s="8" t="s">
        <v>29</v>
      </c>
    </row>
    <row r="26" customFormat="false" ht="15" hidden="false" customHeight="true" outlineLevel="0" collapsed="false">
      <c r="B26" s="5" t="s">
        <v>30</v>
      </c>
    </row>
    <row r="27" customFormat="false" ht="15" hidden="false" customHeight="true" outlineLevel="0" collapsed="false">
      <c r="B27" s="6" t="s">
        <v>31</v>
      </c>
      <c r="C27" s="9" t="n">
        <v>1000000</v>
      </c>
      <c r="E27" s="8" t="s">
        <v>32</v>
      </c>
    </row>
    <row r="28" customFormat="false" ht="15" hidden="false" customHeight="true" outlineLevel="0" collapsed="false">
      <c r="B28" s="6" t="s">
        <v>33</v>
      </c>
      <c r="C28" s="9" t="n">
        <v>550000</v>
      </c>
    </row>
    <row r="29" customFormat="false" ht="15" hidden="false" customHeight="true" outlineLevel="0" collapsed="false">
      <c r="B29" s="6" t="s">
        <v>34</v>
      </c>
      <c r="C29" s="9" t="n">
        <v>350000</v>
      </c>
    </row>
  </sheetData>
  <mergeCells count="1">
    <mergeCell ref="B5:E5"/>
  </mergeCells>
  <dataValidations count="1">
    <dataValidation allowBlank="false" errorStyle="stop" operator="between" showDropDown="false" showErrorMessage="false" showInputMessage="false" sqref="C8" type="list">
      <formula1>"SaaS,Services,Hardware,Hardware+Software"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D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90"/>
    <col collapsed="false" customWidth="true" hidden="false" outlineLevel="0" max="4" min="4" style="1" width="10"/>
  </cols>
  <sheetData>
    <row r="1" customFormat="false" ht="15" hidden="false" customHeight="true" outlineLevel="0" collapsed="false">
      <c r="D1" s="3" t="s">
        <v>35</v>
      </c>
    </row>
    <row r="2" customFormat="false" ht="17.25" hidden="false" customHeight="true" outlineLevel="0" collapsed="false">
      <c r="B2" s="2" t="s">
        <v>0</v>
      </c>
      <c r="D2" s="3" t="n">
        <f aca="false">COUNTIF(Scorecard!E6:E13,"Below floor")+COUNTIF(Scorecard!E6:E13,"Problem")</f>
        <v>1</v>
      </c>
    </row>
    <row r="3" customFormat="false" ht="15" hidden="false" customHeight="true" outlineLevel="0" collapsed="false">
      <c r="B3" s="3" t="s">
        <v>36</v>
      </c>
      <c r="D3" s="3" t="n">
        <f aca="false">COUNTIF(Scorecard!E6:E13,"At floor")+COUNTIF(Scorecard!E6:E13,"Risk zone")+COUNTIF(Scorecard!E6:E13,"No leverage")+COUNTIF(Scorecard!E6:E13,"Financing clients")+COUNTIF(Scorecard!E6:E13,"Start raising now")</f>
        <v>3</v>
      </c>
    </row>
    <row r="4" customFormat="false" ht="15" hidden="false" customHeight="true" outlineLevel="0" collapsed="false">
      <c r="D4" s="3" t="n">
        <f aca="false">IF(OR(Scorecard!E6="Negative",Scorecard!E8="Red zone",Scorecard!E9="Red zone",Scorecard!E12="Red zone",Scorecard!E13="Distress zone"),1,0)</f>
        <v>0</v>
      </c>
    </row>
    <row r="5" customFormat="false" ht="15" hidden="false" customHeight="true" outlineLevel="0" collapsed="false">
      <c r="B5" s="5" t="s">
        <v>37</v>
      </c>
    </row>
    <row r="6" customFormat="false" ht="33.75" hidden="false" customHeight="true" outlineLevel="0" collapsed="false">
      <c r="B6" s="11" t="str">
        <f aca="false">IF(Inputs!C11&lt;=0,"INCOMPLETE",IF(OR(D4=1,D2&gt;=2),"RED",IF(OR(D2=1,D3&gt;=2),"AMBER","GREEN")))</f>
        <v>AMBER</v>
      </c>
    </row>
    <row r="7" customFormat="false" ht="43.5" hidden="false" customHeight="true" outlineLevel="0" collapsed="false">
      <c r="B7" s="12" t="str">
        <f aca="false">IF(B6="INCOMPLETE","Enter revenue above zero on the Inputs sheet to run the assessment.",IF(B6="GREEN","Baseline metrics support an institutional conversation. Diligence will go deeper than this sheet, but you negotiate from strength.",IF(B6="AMBER","Fundable trajectory with fixable gaps. Fix them before the raise, not during it: every open item below becomes a discount argument at the table.","At least one metric is in critical territory. Raising in this state means raising without leverage; the items below need structural work before an institutional process makes sense.")))</f>
        <v>Fundable trajectory with fixable gaps. Fix them before the raise, not during it: every open item below becomes a discount argument at the table.</v>
      </c>
    </row>
    <row r="9" customFormat="false" ht="15" hidden="false" customHeight="true" outlineLevel="0" collapsed="false">
      <c r="B9" s="5" t="s">
        <v>38</v>
      </c>
    </row>
    <row r="10" customFormat="false" ht="15" hidden="false" customHeight="true" outlineLevel="0" collapsed="false">
      <c r="B10" s="6" t="s">
        <v>39</v>
      </c>
    </row>
    <row r="11" customFormat="false" ht="25.5" hidden="false" customHeight="true" outlineLevel="0" collapsed="false">
      <c r="B11" s="12" t="str">
        <f aca="false">IF(OR(Scorecard!E6="Negative",Scorecard!E6="Below floor",Scorecard!E6="At floor"),"• Margin structure: why is gross margin at or below the floor for your business type, and what is the path to Series A norms?","")</f>
        <v>• Margin structure: why is gross margin at or below the floor for your business type, and what is the path to Series A norms?</v>
      </c>
    </row>
    <row r="12" customFormat="false" ht="25.5" hidden="false" customHeight="true" outlineLevel="0" collapsed="false">
      <c r="B12" s="12" t="str">
        <f aca="false">IF(OR(Scorecard!E8="Risk zone",Scorecard!E8="Problem",Scorecard!E8="Red zone"),"• Customer acquisition efficiency: why does CAC payback exceed the acceptable range, and what specifically changes it?","")</f>
        <v>• Customer acquisition efficiency: why does CAC payback exceed the acceptable range, and what specifically changes it?</v>
      </c>
    </row>
    <row r="13" customFormat="false" ht="25.5" hidden="false" customHeight="true" outlineLevel="0" collapsed="false">
      <c r="B13" s="12" t="str">
        <f aca="false">IF(OR(Scorecard!E9="Risk zone",Scorecard!E9="Red zone"),"• Burn efficiency: why does it cost this much to generate one dollar of new ARR?","")</f>
        <v/>
      </c>
    </row>
    <row r="14" customFormat="false" ht="25.5" hidden="false" customHeight="true" outlineLevel="0" collapsed="false">
      <c r="B14" s="12" t="str">
        <f aca="false">IF(OR(Scorecard!E10="No leverage",Scorecard!E11="No leverage"),"• Operating leverage: why have S&amp;M and G&amp;A not become more efficient as revenue grew?","")</f>
        <v/>
      </c>
    </row>
    <row r="15" customFormat="false" ht="25.5" hidden="false" customHeight="true" outlineLevel="0" collapsed="false">
      <c r="B15" s="12" t="str">
        <f aca="false">IF(OR(Scorecard!E12="Financing clients",Scorecard!E12="Red zone"),"• Working capital management: who finances the gap between delivery and payment, and for how long?","")</f>
        <v>• Working capital management: who finances the gap between delivery and payment, and for how long?</v>
      </c>
    </row>
    <row r="16" customFormat="false" ht="25.5" hidden="false" customHeight="true" outlineLevel="0" collapsed="false">
      <c r="B16" s="12" t="str">
        <f aca="false">IF(OR(Scorecard!E13="Start raising now",Scorecard!E13="Distress zone"),"• Runway: what is the plan if the round takes nine months instead of four?","")</f>
        <v>• Runway: what is the plan if the round takes nine months instead of four?</v>
      </c>
    </row>
    <row r="17" customFormat="false" ht="25.5" hidden="false" customHeight="true" outlineLevel="0" collapsed="false">
      <c r="B17" s="12" t="str">
        <f aca="false">IF(COUNTIF(B11:B16,"")=6,"• No obvious red flags in the baseline metrics. Expect diligence to test the quality behind the numbers: cohort data, revenue recognition, cash conversion.","")</f>
        <v/>
      </c>
    </row>
    <row r="19" customFormat="false" ht="15" hidden="false" customHeight="true" outlineLevel="0" collapsed="false">
      <c r="B19" s="5" t="s">
        <v>40</v>
      </c>
    </row>
    <row r="20" customFormat="false" ht="31.5" hidden="false" customHeight="true" outlineLevel="0" collapsed="false">
      <c r="B20" s="8" t="s">
        <v>41</v>
      </c>
    </row>
  </sheetData>
  <conditionalFormatting sqref="B6">
    <cfRule type="cellIs" priority="2" operator="equal" aboveAverage="0" equalAverage="0" bottom="0" percent="0" rank="0" text="" dxfId="0">
      <formula>"GREEN"</formula>
    </cfRule>
    <cfRule type="cellIs" priority="3" operator="equal" aboveAverage="0" equalAverage="0" bottom="0" percent="0" rank="0" text="" dxfId="1">
      <formula>"AMBER"</formula>
    </cfRule>
    <cfRule type="cellIs" priority="4" operator="equal" aboveAverage="0" equalAverage="0" bottom="0" percent="0" rank="0" text="" dxfId="2">
      <formula>"RED"</formula>
    </cfRule>
    <cfRule type="cellIs" priority="5" operator="equal" aboveAverage="0" equalAverage="0" bottom="0" percent="0" rank="0" text="" dxfId="3">
      <formula>"INCOMPLETE"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34"/>
    <col collapsed="false" customWidth="true" hidden="false" outlineLevel="0" max="4" min="3" style="1" width="15"/>
    <col collapsed="false" customWidth="true" hidden="false" outlineLevel="0" max="5" min="5" style="1" width="14"/>
    <col collapsed="false" customWidth="true" hidden="false" outlineLevel="0" max="6" min="6" style="1" width="58"/>
  </cols>
  <sheetData>
    <row r="2" customFormat="false" ht="17.25" hidden="false" customHeight="true" outlineLevel="0" collapsed="false">
      <c r="B2" s="2" t="s">
        <v>42</v>
      </c>
    </row>
    <row r="3" customFormat="false" ht="15" hidden="false" customHeight="true" outlineLevel="0" collapsed="false">
      <c r="B3" s="3" t="s">
        <v>43</v>
      </c>
    </row>
    <row r="5" customFormat="false" ht="15" hidden="false" customHeight="true" outlineLevel="0" collapsed="false">
      <c r="B5" s="13" t="s">
        <v>44</v>
      </c>
      <c r="C5" s="13" t="s">
        <v>45</v>
      </c>
      <c r="D5" s="13" t="s">
        <v>46</v>
      </c>
      <c r="E5" s="13" t="s">
        <v>47</v>
      </c>
      <c r="F5" s="13" t="s">
        <v>48</v>
      </c>
    </row>
    <row r="6" customFormat="false" ht="36" hidden="false" customHeight="true" outlineLevel="0" collapsed="false">
      <c r="B6" s="14" t="s">
        <v>49</v>
      </c>
      <c r="C6" s="15" t="n">
        <f aca="false">(Inputs!C11-Inputs!C12)/MAX(Inputs!C11,1)</f>
        <v>0.55</v>
      </c>
      <c r="D6" s="15" t="n">
        <f aca="false">IF(Inputs!$C$8="SaaS",0.5,IF(Inputs!$C$8="Services",0.4,IF(Inputs!$C$8="Hardware",0.35,0.45)))</f>
        <v>0.5</v>
      </c>
      <c r="E6" s="16" t="str">
        <f aca="false">IF(C6&lt;0,"Negative",IF(C6&gt;=D6+0.1,"On track",IF(C6&gt;=D6,"At floor","Below floor")))</f>
        <v>At floor</v>
      </c>
      <c r="F6" s="17" t="s">
        <v>50</v>
      </c>
    </row>
    <row r="7" customFormat="false" ht="36" hidden="false" customHeight="true" outlineLevel="0" collapsed="false">
      <c r="B7" s="14" t="s">
        <v>51</v>
      </c>
      <c r="C7" s="18" t="n">
        <f aca="false">Inputs!C13/MAX(Inputs!C20,1)</f>
        <v>28000</v>
      </c>
      <c r="D7" s="16" t="str">
        <f aca="false">"n/a"</f>
        <v>n/a</v>
      </c>
      <c r="E7" s="16" t="str">
        <f aca="false">"Context"</f>
        <v>Context</v>
      </c>
      <c r="F7" s="17" t="s">
        <v>52</v>
      </c>
    </row>
    <row r="8" customFormat="false" ht="36" hidden="false" customHeight="true" outlineLevel="0" collapsed="false">
      <c r="B8" s="14" t="s">
        <v>53</v>
      </c>
      <c r="C8" s="19" t="n">
        <f aca="false">IF(OR(Inputs!C19&lt;=0,C6&lt;=0),"n/a",Inputs!C13/(Inputs!C19*C6)*12)</f>
        <v>25.4545454545455</v>
      </c>
      <c r="D8" s="20" t="n">
        <f aca="false">IF(OR(Inputs!$C$8="Hardware",Inputs!$C$8="Hardware+Software"),24,18)</f>
        <v>18</v>
      </c>
      <c r="E8" s="16" t="str">
        <f aca="false">IF(C8="n/a","n/a",IF(C8&lt;=D8,"On track",IF(C8&lt;=D8+6,"Risk zone",IF(C8&lt;=36,"Problem","Red zone"))))</f>
        <v>Problem</v>
      </c>
      <c r="F8" s="17" t="s">
        <v>54</v>
      </c>
    </row>
    <row r="9" customFormat="false" ht="36" hidden="false" customHeight="true" outlineLevel="0" collapsed="false">
      <c r="B9" s="14" t="s">
        <v>55</v>
      </c>
      <c r="C9" s="21" t="n">
        <f aca="false">IF(Inputs!C19&lt;=0,"n/a",Inputs!C18/Inputs!C19)</f>
        <v>1.83333333333333</v>
      </c>
      <c r="D9" s="21" t="n">
        <v>2</v>
      </c>
      <c r="E9" s="16" t="str">
        <f aca="false">IF(C9="n/a","n/a",IF(C9&lt;1,"Exceptional",IF(C9&lt;=2,"On track",IF(C9&lt;=3,"Risk zone","Red zone"))))</f>
        <v>On track</v>
      </c>
      <c r="F9" s="17" t="s">
        <v>56</v>
      </c>
    </row>
    <row r="10" customFormat="false" ht="36" hidden="false" customHeight="true" outlineLevel="0" collapsed="false">
      <c r="B10" s="14" t="s">
        <v>57</v>
      </c>
      <c r="C10" s="15" t="n">
        <f aca="false">Inputs!C13/MAX(Inputs!C11,1)</f>
        <v>0.35</v>
      </c>
      <c r="D10" s="15" t="n">
        <f aca="false">IF(Inputs!C27=0,"n/a",Inputs!C28/Inputs!C27)</f>
        <v>0.55</v>
      </c>
      <c r="E10" s="16" t="str">
        <f aca="false">IF(D10="n/a","n/a",IF(C10&lt;D10-0.03,"Improving",IF(C10&gt;D10+0.03,"No leverage","Flat")))</f>
        <v>Improving</v>
      </c>
      <c r="F10" s="17" t="s">
        <v>58</v>
      </c>
    </row>
    <row r="11" customFormat="false" ht="36" hidden="false" customHeight="true" outlineLevel="0" collapsed="false">
      <c r="B11" s="14" t="s">
        <v>59</v>
      </c>
      <c r="C11" s="15" t="n">
        <f aca="false">Inputs!C14/MAX(Inputs!C11,1)</f>
        <v>0.225</v>
      </c>
      <c r="D11" s="15" t="n">
        <f aca="false">IF(Inputs!C27=0,"n/a",Inputs!C29/Inputs!C27)</f>
        <v>0.35</v>
      </c>
      <c r="E11" s="16" t="str">
        <f aca="false">IF(D11="n/a","n/a",IF(C11&lt;D11-0.03,"Improving",IF(C11&gt;D11+0.03,"No leverage","Flat")))</f>
        <v>Improving</v>
      </c>
      <c r="F11" s="17" t="s">
        <v>60</v>
      </c>
    </row>
    <row r="12" customFormat="false" ht="36" hidden="false" customHeight="true" outlineLevel="0" collapsed="false">
      <c r="B12" s="14" t="s">
        <v>61</v>
      </c>
      <c r="C12" s="20" t="n">
        <f aca="false">Inputs!C24/MAX(Inputs!C11,1)*365</f>
        <v>82.125</v>
      </c>
      <c r="D12" s="20" t="n">
        <v>60</v>
      </c>
      <c r="E12" s="16" t="str">
        <f aca="false">IF(C12&lt;30,"On track",IF(C12&lt;=60,"Monitor cash",IF(C12&lt;=90,"Financing clients","Red zone")))</f>
        <v>Financing clients</v>
      </c>
      <c r="F12" s="17" t="s">
        <v>62</v>
      </c>
    </row>
    <row r="13" customFormat="false" ht="36" hidden="false" customHeight="true" outlineLevel="0" collapsed="false">
      <c r="B13" s="14" t="s">
        <v>63</v>
      </c>
      <c r="C13" s="19" t="n">
        <f aca="false">IF(Inputs!C18&lt;=0,"n/a",Inputs!C21/(Inputs!C18/12))</f>
        <v>8.72727272727273</v>
      </c>
      <c r="D13" s="20" t="n">
        <v>12</v>
      </c>
      <c r="E13" s="16" t="str">
        <f aca="false">IF(C13="n/a","Cash-flow positive",IF(C13&gt;=12,"On track",IF(C13&gt;=6,"Start raising now","Distress zone")))</f>
        <v>Start raising now</v>
      </c>
      <c r="F13" s="17" t="s">
        <v>64</v>
      </c>
    </row>
    <row r="15" customFormat="false" ht="30" hidden="false" customHeight="true" outlineLevel="0" collapsed="false">
      <c r="B15" s="4" t="s">
        <v>65</v>
      </c>
      <c r="C15" s="4"/>
      <c r="D15" s="4"/>
      <c r="E15" s="4"/>
      <c r="F15" s="4"/>
    </row>
  </sheetData>
  <mergeCells count="1">
    <mergeCell ref="B15:F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4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28"/>
    <col collapsed="false" customWidth="true" hidden="false" outlineLevel="0" max="5" min="3" style="1" width="18"/>
  </cols>
  <sheetData>
    <row r="2" customFormat="false" ht="17.25" hidden="false" customHeight="true" outlineLevel="0" collapsed="false">
      <c r="B2" s="2" t="s">
        <v>66</v>
      </c>
    </row>
    <row r="4" customFormat="false" ht="15" hidden="false" customHeight="true" outlineLevel="0" collapsed="false">
      <c r="B4" s="5" t="s">
        <v>49</v>
      </c>
    </row>
    <row r="5" customFormat="false" ht="15" hidden="false" customHeight="true" outlineLevel="0" collapsed="false">
      <c r="B5" s="13" t="s">
        <v>4</v>
      </c>
      <c r="C5" s="13" t="s">
        <v>67</v>
      </c>
      <c r="D5" s="13" t="s">
        <v>68</v>
      </c>
    </row>
    <row r="6" customFormat="false" ht="15" hidden="false" customHeight="true" outlineLevel="0" collapsed="false">
      <c r="B6" s="16" t="s">
        <v>69</v>
      </c>
      <c r="C6" s="16" t="s">
        <v>70</v>
      </c>
      <c r="D6" s="16" t="s">
        <v>71</v>
      </c>
    </row>
    <row r="7" customFormat="false" ht="15" hidden="false" customHeight="true" outlineLevel="0" collapsed="false">
      <c r="B7" s="16" t="s">
        <v>72</v>
      </c>
      <c r="C7" s="16" t="s">
        <v>73</v>
      </c>
      <c r="D7" s="16" t="s">
        <v>74</v>
      </c>
    </row>
    <row r="8" customFormat="false" ht="15" hidden="false" customHeight="true" outlineLevel="0" collapsed="false">
      <c r="B8" s="16" t="s">
        <v>75</v>
      </c>
      <c r="C8" s="16" t="s">
        <v>76</v>
      </c>
      <c r="D8" s="16" t="s">
        <v>77</v>
      </c>
    </row>
    <row r="9" customFormat="false" ht="15" hidden="false" customHeight="true" outlineLevel="0" collapsed="false">
      <c r="B9" s="16" t="s">
        <v>78</v>
      </c>
      <c r="C9" s="16" t="s">
        <v>79</v>
      </c>
      <c r="D9" s="16" t="s">
        <v>80</v>
      </c>
    </row>
    <row r="11" customFormat="false" ht="15" hidden="false" customHeight="true" outlineLevel="0" collapsed="false">
      <c r="B11" s="5" t="s">
        <v>81</v>
      </c>
    </row>
    <row r="12" customFormat="false" ht="15" hidden="false" customHeight="true" outlineLevel="0" collapsed="false">
      <c r="B12" s="13" t="s">
        <v>81</v>
      </c>
      <c r="C12" s="13" t="s">
        <v>82</v>
      </c>
      <c r="D12" s="13" t="s">
        <v>83</v>
      </c>
    </row>
    <row r="13" customFormat="false" ht="15" hidden="false" customHeight="true" outlineLevel="0" collapsed="false">
      <c r="B13" s="16" t="s">
        <v>84</v>
      </c>
      <c r="C13" s="16" t="s">
        <v>85</v>
      </c>
      <c r="D13" s="16" t="s">
        <v>86</v>
      </c>
    </row>
    <row r="14" customFormat="false" ht="15" hidden="false" customHeight="true" outlineLevel="0" collapsed="false">
      <c r="B14" s="16" t="s">
        <v>87</v>
      </c>
      <c r="C14" s="16" t="s">
        <v>88</v>
      </c>
      <c r="D14" s="16" t="s">
        <v>85</v>
      </c>
    </row>
    <row r="15" customFormat="false" ht="15" hidden="false" customHeight="true" outlineLevel="0" collapsed="false">
      <c r="B15" s="16" t="s">
        <v>89</v>
      </c>
      <c r="C15" s="16" t="s">
        <v>90</v>
      </c>
      <c r="D15" s="16" t="s">
        <v>88</v>
      </c>
    </row>
    <row r="16" customFormat="false" ht="15" hidden="false" customHeight="true" outlineLevel="0" collapsed="false">
      <c r="B16" s="16" t="s">
        <v>91</v>
      </c>
      <c r="C16" s="16" t="s">
        <v>92</v>
      </c>
      <c r="D16" s="16" t="s">
        <v>90</v>
      </c>
    </row>
    <row r="17" customFormat="false" ht="15" hidden="false" customHeight="true" outlineLevel="0" collapsed="false">
      <c r="B17" s="16" t="s">
        <v>93</v>
      </c>
      <c r="C17" s="16" t="s">
        <v>94</v>
      </c>
      <c r="D17" s="16" t="s">
        <v>92</v>
      </c>
    </row>
    <row r="19" customFormat="false" ht="15" hidden="false" customHeight="true" outlineLevel="0" collapsed="false">
      <c r="B19" s="5" t="s">
        <v>55</v>
      </c>
    </row>
    <row r="20" customFormat="false" ht="15" hidden="false" customHeight="true" outlineLevel="0" collapsed="false">
      <c r="B20" s="13" t="s">
        <v>55</v>
      </c>
      <c r="C20" s="13" t="s">
        <v>95</v>
      </c>
      <c r="D20" s="13"/>
    </row>
    <row r="21" customFormat="false" ht="15" hidden="false" customHeight="true" outlineLevel="0" collapsed="false">
      <c r="B21" s="16" t="s">
        <v>96</v>
      </c>
      <c r="C21" s="16" t="s">
        <v>97</v>
      </c>
      <c r="D21" s="16"/>
    </row>
    <row r="22" customFormat="false" ht="15" hidden="false" customHeight="true" outlineLevel="0" collapsed="false">
      <c r="B22" s="16" t="s">
        <v>98</v>
      </c>
      <c r="C22" s="16" t="s">
        <v>99</v>
      </c>
      <c r="D22" s="16"/>
    </row>
    <row r="23" customFormat="false" ht="15" hidden="false" customHeight="true" outlineLevel="0" collapsed="false">
      <c r="B23" s="16" t="s">
        <v>100</v>
      </c>
      <c r="C23" s="16" t="s">
        <v>101</v>
      </c>
      <c r="D23" s="16"/>
    </row>
    <row r="24" customFormat="false" ht="15" hidden="false" customHeight="true" outlineLevel="0" collapsed="false">
      <c r="B24" s="16" t="s">
        <v>102</v>
      </c>
      <c r="C24" s="16" t="s">
        <v>103</v>
      </c>
      <c r="D24" s="16"/>
    </row>
    <row r="26" customFormat="false" ht="15" hidden="false" customHeight="true" outlineLevel="0" collapsed="false">
      <c r="B26" s="5" t="s">
        <v>104</v>
      </c>
    </row>
    <row r="27" customFormat="false" ht="15" hidden="false" customHeight="true" outlineLevel="0" collapsed="false">
      <c r="B27" s="13" t="s">
        <v>104</v>
      </c>
      <c r="C27" s="13" t="s">
        <v>105</v>
      </c>
      <c r="D27" s="13"/>
    </row>
    <row r="28" customFormat="false" ht="15" hidden="false" customHeight="true" outlineLevel="0" collapsed="false">
      <c r="B28" s="16" t="s">
        <v>106</v>
      </c>
      <c r="C28" s="16" t="s">
        <v>107</v>
      </c>
      <c r="D28" s="16"/>
    </row>
    <row r="29" customFormat="false" ht="15" hidden="false" customHeight="true" outlineLevel="0" collapsed="false">
      <c r="B29" s="16" t="s">
        <v>108</v>
      </c>
      <c r="C29" s="16" t="s">
        <v>109</v>
      </c>
      <c r="D29" s="16"/>
    </row>
    <row r="30" customFormat="false" ht="15" hidden="false" customHeight="true" outlineLevel="0" collapsed="false">
      <c r="B30" s="16" t="s">
        <v>110</v>
      </c>
      <c r="C30" s="16" t="s">
        <v>111</v>
      </c>
      <c r="D30" s="16"/>
    </row>
    <row r="31" customFormat="false" ht="15" hidden="false" customHeight="true" outlineLevel="0" collapsed="false">
      <c r="B31" s="16" t="s">
        <v>112</v>
      </c>
      <c r="C31" s="16" t="s">
        <v>113</v>
      </c>
      <c r="D31" s="16"/>
    </row>
    <row r="33" customFormat="false" ht="15" hidden="false" customHeight="true" outlineLevel="0" collapsed="false">
      <c r="B33" s="3" t="s">
        <v>114</v>
      </c>
    </row>
    <row r="42" customFormat="false" ht="15" hidden="false" customHeight="false" outlineLevel="0" collapsed="false">
      <c r="B42" s="22" t="s">
        <v>115</v>
      </c>
    </row>
    <row r="43" customFormat="false" ht="27.75" hidden="false" customHeight="true" outlineLevel="0" collapsed="false">
      <c r="B43" s="4" t="s">
        <v>116</v>
      </c>
      <c r="C43" s="4"/>
      <c r="D43" s="4"/>
      <c r="E43" s="4"/>
    </row>
    <row r="44" customFormat="false" ht="27.75" hidden="false" customHeight="true" outlineLevel="0" collapsed="false">
      <c r="B44" s="4" t="s">
        <v>117</v>
      </c>
      <c r="C44" s="4"/>
      <c r="D44" s="4"/>
      <c r="E44" s="4"/>
    </row>
    <row r="45" customFormat="false" ht="27.75" hidden="false" customHeight="true" outlineLevel="0" collapsed="false">
      <c r="B45" s="4" t="s">
        <v>118</v>
      </c>
      <c r="C45" s="4"/>
      <c r="D45" s="4"/>
      <c r="E45" s="4"/>
    </row>
    <row r="46" customFormat="false" ht="27.75" hidden="false" customHeight="true" outlineLevel="0" collapsed="false">
      <c r="B46" s="4" t="s">
        <v>119</v>
      </c>
      <c r="C46" s="4"/>
      <c r="D46" s="4"/>
      <c r="E46" s="4"/>
    </row>
  </sheetData>
  <mergeCells count="4">
    <mergeCell ref="B43:E43"/>
    <mergeCell ref="B44:E44"/>
    <mergeCell ref="B45:E45"/>
    <mergeCell ref="B46:E4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2026-07-10T15:32:53Z</dcterms:created>
  <dc:creator>openpyxl</dc:creator>
  <dc:description/>
  <dc:language>en-US</dc:language>
  <cp:lastModifiedBy/>
  <dcterms:modified xsi:type="dcterms:W3CDTF">2026-07-11T05:37:11Z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